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iikal\Desktop\Revival Fellowship Church docs\Church Building Project\"/>
    </mc:Choice>
  </mc:AlternateContent>
  <xr:revisionPtr revIDLastSave="0" documentId="8_{0329E256-6520-4C91-882C-3CD9165AB19B}" xr6:coauthVersionLast="47" xr6:coauthVersionMax="47" xr10:uidLastSave="{00000000-0000-0000-0000-000000000000}"/>
  <bookViews>
    <workbookView xWindow="-120" yWindow="-120" windowWidth="20730" windowHeight="11160" firstSheet="4" activeTab="6" xr2:uid="{52AFF040-D535-4708-AF61-94A59D6092AD}"/>
  </bookViews>
  <sheets>
    <sheet name="Hall only (Phase(P)1)" sheetId="2" r:id="rId1"/>
    <sheet name="Toilets and Foyer(P2)" sheetId="5" r:id="rId2"/>
    <sheet name="Fencing(P3)" sheetId="13" r:id="rId3"/>
    <sheet name="Kitchen and Prayer Room(P4)" sheetId="7" r:id="rId4"/>
    <sheet name="Office and Board Room(P5)" sheetId="8" r:id="rId5"/>
    <sheet name="Car Park and External Works(P6)" sheetId="12" r:id="rId6"/>
    <sheet name="Refuse Storage(P6)" sheetId="9" r:id="rId7"/>
  </sheets>
  <definedNames>
    <definedName name="_xlnm.Print_Area" localSheetId="5">'Car Park and External Works(P6)'!$A$1:$F$49</definedName>
    <definedName name="_xlnm.Print_Area" localSheetId="2">'Fencing(P3)'!$A$1:$F$49</definedName>
    <definedName name="_xlnm.Print_Area" localSheetId="0">'Hall only (Phase(P)1)'!$A$1:$F$49</definedName>
    <definedName name="_xlnm.Print_Area" localSheetId="3">'Kitchen and Prayer Room(P4)'!$A$1:$F$49</definedName>
    <definedName name="_xlnm.Print_Area" localSheetId="4">'Office and Board Room(P5)'!$A$1:$F$49</definedName>
    <definedName name="_xlnm.Print_Area" localSheetId="6">'Refuse Storage(P6)'!$A$1:$F$49</definedName>
    <definedName name="_xlnm.Print_Area" localSheetId="1">'Toilets and Foyer(P2)'!$A$1:$F$49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5" l="1"/>
  <c r="D13" i="5"/>
  <c r="E49" i="13"/>
  <c r="D35" i="13"/>
  <c r="D34" i="13"/>
  <c r="F13" i="13"/>
  <c r="F20" i="13" s="1"/>
  <c r="A5" i="13"/>
  <c r="D35" i="12"/>
  <c r="D34" i="12"/>
  <c r="F13" i="12"/>
  <c r="F20" i="12" s="1"/>
  <c r="A5" i="12"/>
  <c r="D35" i="9"/>
  <c r="D34" i="9"/>
  <c r="F13" i="9"/>
  <c r="F20" i="9" s="1"/>
  <c r="F23" i="9" s="1"/>
  <c r="A5" i="9"/>
  <c r="D35" i="8"/>
  <c r="D34" i="8"/>
  <c r="F13" i="8"/>
  <c r="F20" i="8" s="1"/>
  <c r="A5" i="8"/>
  <c r="D35" i="7"/>
  <c r="D34" i="7"/>
  <c r="F13" i="7"/>
  <c r="F20" i="7" s="1"/>
  <c r="A5" i="7"/>
  <c r="D35" i="5"/>
  <c r="D34" i="5"/>
  <c r="A5" i="5"/>
  <c r="D35" i="2"/>
  <c r="D34" i="2"/>
  <c r="F13" i="2"/>
  <c r="F20" i="2" s="1"/>
  <c r="A5" i="2"/>
  <c r="F20" i="5" l="1"/>
  <c r="F23" i="5" s="1"/>
  <c r="F25" i="5" s="1"/>
  <c r="F23" i="13"/>
  <c r="F25" i="13" s="1"/>
  <c r="F23" i="12"/>
  <c r="F25" i="12" s="1"/>
  <c r="F25" i="9"/>
  <c r="F23" i="8"/>
  <c r="F25" i="8" s="1"/>
  <c r="F23" i="7"/>
  <c r="F25" i="7" s="1"/>
  <c r="F23" i="2"/>
  <c r="F25" i="2" s="1"/>
  <c r="F28" i="13" l="1"/>
  <c r="F29" i="13" s="1"/>
  <c r="F28" i="12"/>
  <c r="F28" i="9"/>
  <c r="F28" i="8"/>
  <c r="F29" i="8" s="1"/>
  <c r="F28" i="7"/>
  <c r="F28" i="5"/>
  <c r="F28" i="2"/>
  <c r="F31" i="13" l="1"/>
  <c r="F29" i="12"/>
  <c r="F31" i="12" s="1"/>
  <c r="F29" i="9"/>
  <c r="F31" i="9" s="1"/>
  <c r="F31" i="8"/>
  <c r="F29" i="7"/>
  <c r="F31" i="7" s="1"/>
  <c r="F29" i="5"/>
  <c r="F31" i="5" s="1"/>
  <c r="F29" i="2"/>
  <c r="F31" i="2" s="1"/>
  <c r="F34" i="13" l="1"/>
  <c r="F34" i="12"/>
  <c r="F35" i="12" s="1"/>
  <c r="F34" i="9"/>
  <c r="F35" i="9" s="1"/>
  <c r="F34" i="8"/>
  <c r="F35" i="8" s="1"/>
  <c r="F37" i="8" s="1"/>
  <c r="F34" i="7"/>
  <c r="F35" i="7" s="1"/>
  <c r="F37" i="7" s="1"/>
  <c r="F34" i="5"/>
  <c r="F34" i="2"/>
  <c r="F35" i="2" s="1"/>
  <c r="F35" i="13" l="1"/>
  <c r="F37" i="13" s="1"/>
  <c r="F37" i="12"/>
  <c r="F37" i="9"/>
  <c r="F41" i="8"/>
  <c r="F43" i="8" s="1"/>
  <c r="E39" i="8"/>
  <c r="F41" i="7"/>
  <c r="F43" i="7" s="1"/>
  <c r="E39" i="7"/>
  <c r="F35" i="5"/>
  <c r="F37" i="5" s="1"/>
  <c r="F37" i="2"/>
  <c r="F41" i="13" l="1"/>
  <c r="F43" i="13"/>
  <c r="F41" i="12"/>
  <c r="F43" i="12" s="1"/>
  <c r="E39" i="12"/>
  <c r="F41" i="9"/>
  <c r="F43" i="9" s="1"/>
  <c r="E39" i="9"/>
  <c r="F45" i="8"/>
  <c r="F47" i="8" s="1"/>
  <c r="E49" i="8" s="1"/>
  <c r="F45" i="7"/>
  <c r="F47" i="7" s="1"/>
  <c r="E49" i="7" s="1"/>
  <c r="F41" i="5"/>
  <c r="F43" i="5" s="1"/>
  <c r="E39" i="5"/>
  <c r="F41" i="2"/>
  <c r="F43" i="2" s="1"/>
  <c r="E39" i="2"/>
  <c r="F45" i="13" l="1"/>
  <c r="F47" i="13" s="1"/>
  <c r="F45" i="12"/>
  <c r="F47" i="12" s="1"/>
  <c r="E49" i="12" s="1"/>
  <c r="F45" i="9"/>
  <c r="F47" i="9" s="1"/>
  <c r="E49" i="9" s="1"/>
  <c r="F45" i="5"/>
  <c r="F47" i="5" s="1"/>
  <c r="E49" i="5" s="1"/>
  <c r="F45" i="2"/>
  <c r="F47" i="2" s="1"/>
  <c r="E49" i="2" s="1"/>
</calcChain>
</file>

<file path=xl/sharedStrings.xml><?xml version="1.0" encoding="utf-8"?>
<sst xmlns="http://schemas.openxmlformats.org/spreadsheetml/2006/main" count="358" uniqueCount="63">
  <si>
    <t>Estimate Detail &amp; Summary</t>
  </si>
  <si>
    <t>Item</t>
  </si>
  <si>
    <t>Description</t>
  </si>
  <si>
    <t>Unit</t>
  </si>
  <si>
    <t>Quantity</t>
  </si>
  <si>
    <t>Rate</t>
  </si>
  <si>
    <t>Amount</t>
  </si>
  <si>
    <t>m²</t>
  </si>
  <si>
    <t>SUB-TOTAL A</t>
  </si>
  <si>
    <t>H</t>
  </si>
  <si>
    <t>SCHEDULED ESTABLISHMENT COSTS</t>
  </si>
  <si>
    <t>Scheduled Establishment, Overheads etc.</t>
  </si>
  <si>
    <t>SUB-TOTAL B</t>
  </si>
  <si>
    <t>CONTINGENCY</t>
  </si>
  <si>
    <t>Building Contingency</t>
  </si>
  <si>
    <t>Design Development Contingency Provision</t>
  </si>
  <si>
    <t>SUB-TOTAL C</t>
  </si>
  <si>
    <t>ESCALATION</t>
  </si>
  <si>
    <t>ESTIMATED IMPROVEMENT COST (EXCL VAT)</t>
  </si>
  <si>
    <t>Improvement Cost (excl. VAT) - R/m2 Construction Area</t>
  </si>
  <si>
    <t>MISCELLANEOUS FEES &amp; DISBURSEMENTS</t>
  </si>
  <si>
    <t>ESTIMATED IMPROVEMENT COST INCL FEES (EXCL VAT)</t>
  </si>
  <si>
    <t>VAT</t>
  </si>
  <si>
    <t>Final Improvement Cost with fees (incl. VAT) - R/m2 Construction Area</t>
  </si>
  <si>
    <t>A</t>
  </si>
  <si>
    <t>BUILDING WORKS</t>
  </si>
  <si>
    <t>A.1</t>
  </si>
  <si>
    <t>A.2</t>
  </si>
  <si>
    <t>B</t>
  </si>
  <si>
    <t>B.1</t>
  </si>
  <si>
    <t>C</t>
  </si>
  <si>
    <t>C.1</t>
  </si>
  <si>
    <t>C.2</t>
  </si>
  <si>
    <t>D</t>
  </si>
  <si>
    <t>D.1</t>
  </si>
  <si>
    <t>D.2</t>
  </si>
  <si>
    <t>E</t>
  </si>
  <si>
    <t>F</t>
  </si>
  <si>
    <t>G</t>
  </si>
  <si>
    <t>HIGH LEVEL ESTIMATE REV.0</t>
  </si>
  <si>
    <t>EXCLUSIONS</t>
  </si>
  <si>
    <t>NOTES</t>
  </si>
  <si>
    <t>Proposed Church Building No.1 Duiker Close, Pelican Heights, Pelican Park
Pelican Heights, Pelican Park
Erf: 1248</t>
  </si>
  <si>
    <t>Prepared by Stanley Towani</t>
  </si>
  <si>
    <t>Pre Contract Escalation 01-Jul 24 to 01-Dec 24 (6 Months)</t>
  </si>
  <si>
    <t>ESTIMATED CONSTRUCTION IMPROVEMENT COST INCL FEES (INCL VAT)</t>
  </si>
  <si>
    <t>Extrnal paving, grasing, parking, scaffolding, generator, HVAC, Wall Fence</t>
  </si>
  <si>
    <t xml:space="preserve">This is a very high level estimate based on a rate/M2. A more detailed estimate will be prepared once all details have been obtained and established. This estimate is for purposes of determining a provisional budget only. </t>
  </si>
  <si>
    <t>Earth Works, excavate and fill, compaction, soil poisonin, Construction of substructure, foundations, floor slab, DPM/DPC, associated floor finishes screed, tiling and carpeting; Construction of superstaruture walls, columms and beams, Metal work, Carpenrty and Joinery, Ironmongery, glazing, ceilings, roofing and rain water goods, lighting and plumbing fittings, storm and soil drainage disposal, Plastering and Painting.</t>
  </si>
  <si>
    <t>Contract Escalation 01-Jan 25 to 30-Nov-25 (12 Months)</t>
  </si>
  <si>
    <t>REVIVAL FELLOWSHIP - FULL GOSPEL CHURCH - Refuse Storage</t>
  </si>
  <si>
    <t xml:space="preserve">REVIVAL FELLOWSHIP - FULL GOSPEL CHURCH - Car Park </t>
  </si>
  <si>
    <t>REVIVAL FELLOWSHIP - FULL GOSPEL CHURCH - Office and Board Room</t>
  </si>
  <si>
    <t>REVIVAL FELLOWSHIP - FULL GOSPEL CHURCH - Kitchen and Prayer Room</t>
  </si>
  <si>
    <t xml:space="preserve">REVIVAL FELLOWSHIP - FULL GOSPEL CHURCH -Hall </t>
  </si>
  <si>
    <t>m</t>
  </si>
  <si>
    <t>418m</t>
  </si>
  <si>
    <t>Improvement Cost (excl. VAT) - R/m Construction Area</t>
  </si>
  <si>
    <t>Final Improvement Cost with fees (incl. VAT) - R/m Construction Area</t>
  </si>
  <si>
    <t>Earth Works, excavate and fill, compaction, soil poisonin, Construction of substructure, foundations,  Construction of superstaruture walls, brick piers, plastering, steel palisade and steel palisade gates</t>
  </si>
  <si>
    <t>Earth Works, excavate and fill, compaction, soil poisonin, Construction of substructure, foundations, kerbs and dishdrains were necessary Interlocking paving bricks comlete wiith markings for parking bays</t>
  </si>
  <si>
    <t>REVIVAL FELLOWSHIP - FULL GOSPEL CHURCH - Fencing - Brick wall and Steel Palisade</t>
  </si>
  <si>
    <t>REVIVAL FELLOWSHIP - FULL GOSPEL CHURCH - Toilets and Foyer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</si>
</sst>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164" formatCode="0.00_)"/>
    <numFmt numFmtId="165" formatCode="&quot;Date: &quot;dd\ mmmm\ yyyy;@"/>
    <numFmt numFmtId="166" formatCode="0_)"/>
    <numFmt numFmtId="167" formatCode="#,##0&quot;/m²&quot;"/>
    <numFmt numFmtId="168" formatCode="_ &quot;R&quot;#,##0&quot;/m²&quot;"/>
    <numFmt numFmtId="169" formatCode="[$R-1C09]#,##0"/>
  </numFmts>
  <fonts count="9" x14ac:knownFonts="1">
    <font>
      <sz val="11"/>
      <color theme="1"/>
      <name val="Calibri"/>
      <family val="2"/>
      <scheme val="minor"/>
    </font>
    <font>
      <sz val="11"/>
      <color theme="1"/>
      <name val="Calibri"/>
      <family val="2"/>
      <scheme val="minor"/>
    </font>
    <font>
      <sz val="10"/>
      <name val="Arial"/>
      <family val="2"/>
    </font>
    <font>
      <b/>
      <sz val="10"/>
      <name val="Arial"/>
      <family val="2"/>
    </font>
    <font>
      <sz val="10"/>
      <name val="MS Sans Serif"/>
      <family val="2"/>
    </font>
    <font>
      <sz val="8"/>
      <name val="MS Sans Serif"/>
      <family val="2"/>
    </font>
    <font>
      <sz val="10"/>
      <color theme="1"/>
      <name val="Arial"/>
      <family val="2"/>
    </font>
    <font>
      <b/>
      <sz val="10"/>
      <color theme="1"/>
      <name val="Arial"/>
      <family val="2"/>
    </font>
    <font>
      <b/>
      <sz val="10"/>
      <color rgb="FFC00000"/>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164" fontId="5" fillId="0" borderId="0"/>
    <xf numFmtId="164" fontId="2" fillId="0" borderId="0"/>
  </cellStyleXfs>
  <cellXfs count="39">
    <xf numFmtId="0" fontId="0" fillId="0" borderId="0" xfId="0"/>
    <xf numFmtId="0" fontId="2" fillId="0" borderId="0" xfId="0" applyFont="1"/>
    <xf numFmtId="0" fontId="3" fillId="0" borderId="0" xfId="0" applyFont="1" applyAlignment="1">
      <alignment horizontal="right"/>
    </xf>
    <xf numFmtId="166" fontId="2" fillId="0" borderId="0" xfId="0" applyNumberFormat="1" applyFont="1"/>
    <xf numFmtId="44" fontId="2" fillId="0" borderId="0" xfId="1" applyFont="1" applyAlignment="1"/>
    <xf numFmtId="44" fontId="3" fillId="0" borderId="0" xfId="1" applyFont="1" applyAlignment="1"/>
    <xf numFmtId="0" fontId="3" fillId="0" borderId="0" xfId="0" applyFont="1"/>
    <xf numFmtId="9" fontId="2" fillId="0" borderId="0" xfId="2" applyFont="1" applyAlignment="1"/>
    <xf numFmtId="0" fontId="2" fillId="0" borderId="2" xfId="0" applyFont="1" applyBorder="1"/>
    <xf numFmtId="166" fontId="2" fillId="0" borderId="2" xfId="0" applyNumberFormat="1" applyFont="1" applyBorder="1"/>
    <xf numFmtId="44" fontId="2" fillId="0" borderId="2" xfId="1" applyFont="1" applyBorder="1" applyAlignment="1"/>
    <xf numFmtId="164" fontId="2" fillId="0" borderId="0" xfId="0" applyNumberFormat="1" applyFont="1"/>
    <xf numFmtId="167" fontId="2" fillId="0" borderId="0" xfId="0" applyNumberFormat="1" applyFont="1"/>
    <xf numFmtId="168" fontId="2" fillId="0" borderId="0" xfId="1" applyNumberFormat="1" applyFont="1" applyAlignment="1"/>
    <xf numFmtId="9" fontId="2" fillId="0" borderId="0" xfId="2" applyFont="1" applyBorder="1" applyAlignment="1"/>
    <xf numFmtId="44" fontId="2" fillId="0" borderId="0" xfId="1" applyFont="1" applyBorder="1" applyAlignment="1"/>
    <xf numFmtId="0" fontId="3" fillId="0" borderId="2" xfId="0" applyFont="1" applyBorder="1"/>
    <xf numFmtId="9" fontId="2" fillId="0" borderId="2" xfId="2" applyFont="1" applyBorder="1" applyAlignment="1"/>
    <xf numFmtId="0" fontId="6" fillId="0" borderId="0" xfId="0" applyFont="1"/>
    <xf numFmtId="0" fontId="6" fillId="0" borderId="1" xfId="0" applyFont="1" applyBorder="1"/>
    <xf numFmtId="0" fontId="7" fillId="0" borderId="0" xfId="0" applyFont="1" applyAlignment="1">
      <alignment horizontal="center"/>
    </xf>
    <xf numFmtId="0" fontId="6" fillId="0" borderId="0" xfId="0" applyFont="1" applyAlignment="1">
      <alignment horizontal="center"/>
    </xf>
    <xf numFmtId="44" fontId="6" fillId="0" borderId="0" xfId="1" applyFont="1"/>
    <xf numFmtId="0" fontId="6" fillId="0" borderId="0" xfId="0" applyFont="1" applyAlignment="1">
      <alignment wrapText="1"/>
    </xf>
    <xf numFmtId="0" fontId="7" fillId="0" borderId="0" xfId="0" applyFont="1" applyAlignment="1">
      <alignment horizontal="left"/>
    </xf>
    <xf numFmtId="0" fontId="6" fillId="0" borderId="0" xfId="0" applyFont="1" applyAlignment="1">
      <alignment horizontal="left" wrapText="1"/>
    </xf>
    <xf numFmtId="10" fontId="2" fillId="0" borderId="0" xfId="2" applyNumberFormat="1" applyFont="1" applyFill="1" applyAlignment="1"/>
    <xf numFmtId="168" fontId="2" fillId="0" borderId="0" xfId="1" applyNumberFormat="1" applyFont="1" applyFill="1" applyAlignment="1"/>
    <xf numFmtId="166" fontId="3" fillId="0" borderId="0" xfId="0" applyNumberFormat="1" applyFont="1"/>
    <xf numFmtId="0" fontId="7" fillId="0" borderId="0" xfId="0" applyFont="1" applyAlignment="1">
      <alignment wrapText="1"/>
    </xf>
    <xf numFmtId="44" fontId="3" fillId="0" borderId="3" xfId="1" applyFont="1" applyBorder="1" applyAlignment="1"/>
    <xf numFmtId="2" fontId="6" fillId="0" borderId="0" xfId="0" applyNumberFormat="1" applyFont="1" applyAlignment="1">
      <alignment horizontal="center"/>
    </xf>
    <xf numFmtId="3" fontId="2" fillId="0" borderId="0" xfId="0" applyNumberFormat="1" applyFont="1"/>
    <xf numFmtId="169" fontId="2" fillId="0" borderId="0" xfId="1" applyNumberFormat="1" applyFont="1" applyAlignment="1"/>
    <xf numFmtId="0" fontId="3" fillId="0" borderId="0" xfId="4" applyFont="1" applyAlignment="1">
      <alignment horizontal="left"/>
    </xf>
    <xf numFmtId="0" fontId="3" fillId="0" borderId="0" xfId="3" applyFont="1" applyAlignment="1">
      <alignment horizontal="left" wrapText="1"/>
    </xf>
    <xf numFmtId="164" fontId="8" fillId="0" borderId="0" xfId="5" applyFont="1" applyAlignment="1">
      <alignment horizontal="left"/>
    </xf>
    <xf numFmtId="165" fontId="3" fillId="0" borderId="0" xfId="6" applyNumberFormat="1" applyFont="1" applyAlignment="1">
      <alignment horizontal="left"/>
    </xf>
    <xf numFmtId="0" fontId="0" fillId="0" borderId="0" xfId="0"/>
  </cellXfs>
  <cellStyles count="7">
    <cellStyle name="Currency" xfId="1" builtinId="4"/>
    <cellStyle name="Normal" xfId="0" builtinId="0"/>
    <cellStyle name="Normal_Estimate of Construction Costs" xfId="5" xr:uid="{BEC1CB44-C6ED-4B4E-A23D-E6F318B52B8A}"/>
    <cellStyle name="Normal_Summary (2)" xfId="6" xr:uid="{C8A0FC38-3DA1-4FA3-9BC0-1BEAE8E33B24}"/>
    <cellStyle name="Normal_VIABILITY.XLS" xfId="4" xr:uid="{5539A4CE-6B4F-418D-ACF4-B9D5A87B2475}"/>
    <cellStyle name="Normal_Y805c011e" xfId="3" xr:uid="{522B8195-72BF-4747-AF71-613A7B4E2D2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722B5-72CA-4944-AD84-71ED7BBCEE51}">
  <sheetPr>
    <pageSetUpPr fitToPage="1"/>
  </sheetPr>
  <dimension ref="A1:H49"/>
  <sheetViews>
    <sheetView view="pageBreakPreview" topLeftCell="A38" zoomScaleNormal="100" zoomScaleSheetLayoutView="100" workbookViewId="0">
      <selection activeCell="B55" sqref="B55"/>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54</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93.6" customHeight="1" x14ac:dyDescent="0.2">
      <c r="A13" s="24" t="s">
        <v>26</v>
      </c>
      <c r="B13" s="23" t="s">
        <v>48</v>
      </c>
      <c r="C13" s="21" t="s">
        <v>7</v>
      </c>
      <c r="D13" s="31">
        <v>240</v>
      </c>
      <c r="E13" s="22">
        <v>2800</v>
      </c>
      <c r="F13" s="22">
        <f>ROUND(D13*E13,0)</f>
        <v>672000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672000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33600</v>
      </c>
    </row>
    <row r="24" spans="1:6" x14ac:dyDescent="0.2">
      <c r="A24" s="8"/>
      <c r="B24" s="8"/>
      <c r="C24" s="8"/>
      <c r="D24" s="9"/>
      <c r="E24" s="10"/>
      <c r="F24" s="10"/>
    </row>
    <row r="25" spans="1:6" x14ac:dyDescent="0.2">
      <c r="A25" s="1"/>
      <c r="B25" s="2" t="s">
        <v>12</v>
      </c>
      <c r="C25" s="1"/>
      <c r="D25" s="3"/>
      <c r="E25" s="4"/>
      <c r="F25" s="5">
        <f>SUM(F20:F24)</f>
        <v>705600</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35280</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740880</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10895</v>
      </c>
      <c r="G34" s="18">
        <v>1.4705882352941176E-2</v>
      </c>
    </row>
    <row r="35" spans="1:8" x14ac:dyDescent="0.2">
      <c r="A35" s="1" t="s">
        <v>35</v>
      </c>
      <c r="B35" s="1" t="s">
        <v>49</v>
      </c>
      <c r="C35" s="3">
        <v>1</v>
      </c>
      <c r="D35" s="26">
        <f>H35</f>
        <v>1.5810276679842123E-3</v>
      </c>
      <c r="E35" s="11">
        <v>0.6</v>
      </c>
      <c r="F35" s="4">
        <f>+ROUND((F31+F34)*C35*D35*E35,0)</f>
        <v>713</v>
      </c>
      <c r="H35" s="18">
        <v>1.5810276679842123E-3</v>
      </c>
    </row>
    <row r="36" spans="1:8" x14ac:dyDescent="0.2">
      <c r="A36" s="8"/>
      <c r="B36" s="8"/>
      <c r="C36" s="8"/>
      <c r="D36" s="9"/>
      <c r="E36" s="10"/>
      <c r="F36" s="10"/>
    </row>
    <row r="37" spans="1:8" x14ac:dyDescent="0.2">
      <c r="A37" s="6" t="s">
        <v>36</v>
      </c>
      <c r="B37" s="6" t="s">
        <v>18</v>
      </c>
      <c r="C37" s="1"/>
      <c r="D37" s="3"/>
      <c r="E37" s="4"/>
      <c r="F37" s="5">
        <f>SUM(F31:F36)</f>
        <v>752488</v>
      </c>
    </row>
    <row r="38" spans="1:8" x14ac:dyDescent="0.2">
      <c r="A38" s="1"/>
      <c r="B38" s="6"/>
      <c r="C38" s="1"/>
      <c r="D38" s="3"/>
      <c r="E38" s="4"/>
      <c r="F38" s="5"/>
    </row>
    <row r="39" spans="1:8" x14ac:dyDescent="0.2">
      <c r="A39" s="1"/>
      <c r="B39" s="1" t="s">
        <v>19</v>
      </c>
      <c r="C39" s="1"/>
      <c r="D39" s="12">
        <v>418</v>
      </c>
      <c r="E39" s="13">
        <f>+F37/D39</f>
        <v>1800.2105263157894</v>
      </c>
      <c r="F39" s="1"/>
    </row>
    <row r="40" spans="1:8" x14ac:dyDescent="0.2">
      <c r="A40" s="1"/>
      <c r="B40" s="1"/>
      <c r="C40" s="1"/>
      <c r="D40" s="3"/>
      <c r="E40" s="4"/>
      <c r="F40" s="4"/>
    </row>
    <row r="41" spans="1:8" x14ac:dyDescent="0.2">
      <c r="A41" s="6" t="s">
        <v>37</v>
      </c>
      <c r="B41" s="6" t="s">
        <v>20</v>
      </c>
      <c r="C41" s="1"/>
      <c r="D41" s="3"/>
      <c r="E41" s="14">
        <v>0.1</v>
      </c>
      <c r="F41" s="15">
        <f>+ROUND(F37*E41,0)</f>
        <v>75249</v>
      </c>
    </row>
    <row r="42" spans="1:8" x14ac:dyDescent="0.2">
      <c r="A42" s="8"/>
      <c r="B42" s="16"/>
      <c r="C42" s="8"/>
      <c r="D42" s="9"/>
      <c r="E42" s="17"/>
      <c r="F42" s="10"/>
    </row>
    <row r="43" spans="1:8" x14ac:dyDescent="0.2">
      <c r="A43" s="6" t="s">
        <v>38</v>
      </c>
      <c r="B43" s="6" t="s">
        <v>21</v>
      </c>
      <c r="C43" s="1"/>
      <c r="D43" s="3"/>
      <c r="E43" s="4"/>
      <c r="F43" s="5">
        <f>SUM(F37:F42)</f>
        <v>827737</v>
      </c>
    </row>
    <row r="44" spans="1:8" x14ac:dyDescent="0.2">
      <c r="A44" s="1"/>
      <c r="B44" s="6"/>
      <c r="C44" s="1"/>
      <c r="D44" s="3"/>
      <c r="E44" s="4"/>
      <c r="F44" s="4"/>
    </row>
    <row r="45" spans="1:8" x14ac:dyDescent="0.2">
      <c r="A45" s="1"/>
      <c r="B45" s="1" t="s">
        <v>22</v>
      </c>
      <c r="C45" s="12"/>
      <c r="D45" s="27"/>
      <c r="E45" s="7">
        <v>0.15</v>
      </c>
      <c r="F45" s="4">
        <f>+ROUND(F43*E45,0)</f>
        <v>124161</v>
      </c>
    </row>
    <row r="46" spans="1:8" ht="13.5" thickBot="1" x14ac:dyDescent="0.25">
      <c r="A46" s="6"/>
      <c r="B46" s="6"/>
      <c r="C46" s="6"/>
      <c r="D46" s="28"/>
      <c r="E46" s="5"/>
      <c r="F46" s="5"/>
    </row>
    <row r="47" spans="1:8" ht="13.5" thickBot="1" x14ac:dyDescent="0.25">
      <c r="A47" s="6" t="s">
        <v>9</v>
      </c>
      <c r="B47" s="6" t="s">
        <v>45</v>
      </c>
      <c r="C47" s="1"/>
      <c r="D47" s="3"/>
      <c r="E47" s="4"/>
      <c r="F47" s="30">
        <f>SUM(F43:F46)</f>
        <v>951898</v>
      </c>
    </row>
    <row r="48" spans="1:8" x14ac:dyDescent="0.2">
      <c r="A48" s="1"/>
      <c r="B48" s="6"/>
      <c r="C48" s="1"/>
      <c r="D48" s="3"/>
      <c r="E48" s="4"/>
      <c r="F48" s="5"/>
    </row>
    <row r="49" spans="1:6" x14ac:dyDescent="0.2">
      <c r="A49" s="1"/>
      <c r="B49" s="1" t="s">
        <v>23</v>
      </c>
      <c r="C49" s="1"/>
      <c r="D49" s="12">
        <v>418</v>
      </c>
      <c r="E49" s="13">
        <f>+F47/D49</f>
        <v>2277.2679425837318</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41C0A-1F3B-473A-974A-94A9CFD4BFA6}">
  <sheetPr>
    <pageSetUpPr fitToPage="1"/>
  </sheetPr>
  <dimension ref="A1:H49"/>
  <sheetViews>
    <sheetView view="pageBreakPreview" topLeftCell="A27" zoomScaleNormal="100" zoomScaleSheetLayoutView="100" workbookViewId="0">
      <selection activeCell="E14" sqref="E14"/>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62</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93.6" customHeight="1" x14ac:dyDescent="0.2">
      <c r="A13" s="24" t="s">
        <v>26</v>
      </c>
      <c r="B13" s="23" t="s">
        <v>48</v>
      </c>
      <c r="C13" s="21" t="s">
        <v>7</v>
      </c>
      <c r="D13" s="31">
        <f>16*5</f>
        <v>80</v>
      </c>
      <c r="E13" s="22">
        <v>3500</v>
      </c>
      <c r="F13" s="22">
        <f>ROUND(D13*E13,0)</f>
        <v>280000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280000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14000</v>
      </c>
    </row>
    <row r="24" spans="1:6" x14ac:dyDescent="0.2">
      <c r="A24" s="8"/>
      <c r="B24" s="8"/>
      <c r="C24" s="8"/>
      <c r="D24" s="9"/>
      <c r="E24" s="10"/>
      <c r="F24" s="10"/>
    </row>
    <row r="25" spans="1:6" x14ac:dyDescent="0.2">
      <c r="A25" s="1"/>
      <c r="B25" s="2" t="s">
        <v>12</v>
      </c>
      <c r="C25" s="1"/>
      <c r="D25" s="3"/>
      <c r="E25" s="4"/>
      <c r="F25" s="5">
        <f>SUM(F20:F24)</f>
        <v>294000</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14700</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308700</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4540</v>
      </c>
      <c r="G34" s="18">
        <v>1.4705882352941176E-2</v>
      </c>
    </row>
    <row r="35" spans="1:8" x14ac:dyDescent="0.2">
      <c r="A35" s="1" t="s">
        <v>35</v>
      </c>
      <c r="B35" s="1" t="s">
        <v>49</v>
      </c>
      <c r="C35" s="3">
        <v>1</v>
      </c>
      <c r="D35" s="26">
        <f>H35</f>
        <v>1.5810276679842123E-3</v>
      </c>
      <c r="E35" s="11">
        <v>0.6</v>
      </c>
      <c r="F35" s="4">
        <f>+ROUND((F31+F34)*C35*D35*E35,0)</f>
        <v>297</v>
      </c>
      <c r="H35" s="18">
        <v>1.5810276679842123E-3</v>
      </c>
    </row>
    <row r="36" spans="1:8" x14ac:dyDescent="0.2">
      <c r="A36" s="8"/>
      <c r="B36" s="8"/>
      <c r="C36" s="8"/>
      <c r="D36" s="9"/>
      <c r="E36" s="10"/>
      <c r="F36" s="10"/>
    </row>
    <row r="37" spans="1:8" x14ac:dyDescent="0.2">
      <c r="A37" s="6" t="s">
        <v>36</v>
      </c>
      <c r="B37" s="6" t="s">
        <v>18</v>
      </c>
      <c r="C37" s="1"/>
      <c r="D37" s="3"/>
      <c r="E37" s="4"/>
      <c r="F37" s="5">
        <f>SUM(F31:F36)</f>
        <v>313537</v>
      </c>
    </row>
    <row r="38" spans="1:8" x14ac:dyDescent="0.2">
      <c r="A38" s="1"/>
      <c r="B38" s="6"/>
      <c r="C38" s="1"/>
      <c r="D38" s="3"/>
      <c r="E38" s="4"/>
      <c r="F38" s="5"/>
    </row>
    <row r="39" spans="1:8" x14ac:dyDescent="0.2">
      <c r="A39" s="1"/>
      <c r="B39" s="1" t="s">
        <v>19</v>
      </c>
      <c r="C39" s="1"/>
      <c r="D39" s="12">
        <v>418</v>
      </c>
      <c r="E39" s="13">
        <f>+F37/D39</f>
        <v>750.08851674641153</v>
      </c>
      <c r="F39" s="1"/>
    </row>
    <row r="40" spans="1:8" x14ac:dyDescent="0.2">
      <c r="A40" s="1"/>
      <c r="B40" s="1"/>
      <c r="C40" s="1"/>
      <c r="D40" s="3"/>
      <c r="E40" s="4"/>
      <c r="F40" s="4"/>
    </row>
    <row r="41" spans="1:8" x14ac:dyDescent="0.2">
      <c r="A41" s="6" t="s">
        <v>37</v>
      </c>
      <c r="B41" s="6" t="s">
        <v>20</v>
      </c>
      <c r="C41" s="1"/>
      <c r="D41" s="3"/>
      <c r="E41" s="14">
        <v>0.1</v>
      </c>
      <c r="F41" s="15">
        <f>+ROUND(F37*E41,0)</f>
        <v>31354</v>
      </c>
    </row>
    <row r="42" spans="1:8" x14ac:dyDescent="0.2">
      <c r="A42" s="8"/>
      <c r="B42" s="16"/>
      <c r="C42" s="8"/>
      <c r="D42" s="9"/>
      <c r="E42" s="17"/>
      <c r="F42" s="10"/>
    </row>
    <row r="43" spans="1:8" x14ac:dyDescent="0.2">
      <c r="A43" s="6" t="s">
        <v>38</v>
      </c>
      <c r="B43" s="6" t="s">
        <v>21</v>
      </c>
      <c r="C43" s="1"/>
      <c r="D43" s="3"/>
      <c r="E43" s="4"/>
      <c r="F43" s="5">
        <f>SUM(F37:F42)</f>
        <v>344891</v>
      </c>
    </row>
    <row r="44" spans="1:8" x14ac:dyDescent="0.2">
      <c r="A44" s="1"/>
      <c r="B44" s="6"/>
      <c r="C44" s="1"/>
      <c r="D44" s="3"/>
      <c r="E44" s="4"/>
      <c r="F44" s="4"/>
    </row>
    <row r="45" spans="1:8" x14ac:dyDescent="0.2">
      <c r="A45" s="1"/>
      <c r="B45" s="1" t="s">
        <v>22</v>
      </c>
      <c r="C45" s="12"/>
      <c r="D45" s="27"/>
      <c r="E45" s="7">
        <v>0.15</v>
      </c>
      <c r="F45" s="4">
        <f>+ROUND(F43*E45,0)</f>
        <v>51734</v>
      </c>
    </row>
    <row r="46" spans="1:8" ht="13.5" thickBot="1" x14ac:dyDescent="0.25">
      <c r="A46" s="6"/>
      <c r="B46" s="6"/>
      <c r="C46" s="6"/>
      <c r="D46" s="28"/>
      <c r="E46" s="5"/>
      <c r="F46" s="5"/>
    </row>
    <row r="47" spans="1:8" ht="13.5" thickBot="1" x14ac:dyDescent="0.25">
      <c r="A47" s="6" t="s">
        <v>9</v>
      </c>
      <c r="B47" s="6" t="s">
        <v>45</v>
      </c>
      <c r="C47" s="1"/>
      <c r="D47" s="3"/>
      <c r="E47" s="4"/>
      <c r="F47" s="30">
        <f>SUM(F43:F46)</f>
        <v>396625</v>
      </c>
    </row>
    <row r="48" spans="1:8" x14ac:dyDescent="0.2">
      <c r="A48" s="1"/>
      <c r="B48" s="6"/>
      <c r="C48" s="1"/>
      <c r="D48" s="3"/>
      <c r="E48" s="4"/>
      <c r="F48" s="5"/>
    </row>
    <row r="49" spans="1:6" x14ac:dyDescent="0.2">
      <c r="A49" s="1"/>
      <c r="B49" s="1" t="s">
        <v>23</v>
      </c>
      <c r="C49" s="1"/>
      <c r="D49" s="12">
        <v>418</v>
      </c>
      <c r="E49" s="13">
        <f>+F47/D49</f>
        <v>948.86363636363637</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E998B-0C31-46F8-BB24-CB42BD0A4115}">
  <sheetPr>
    <pageSetUpPr fitToPage="1"/>
  </sheetPr>
  <dimension ref="A1:H49"/>
  <sheetViews>
    <sheetView view="pageBreakPreview" topLeftCell="A28" zoomScaleNormal="100" zoomScaleSheetLayoutView="100" workbookViewId="0">
      <selection activeCell="H41" sqref="H41"/>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ht="15" x14ac:dyDescent="0.25">
      <c r="A1" s="34" t="s">
        <v>61</v>
      </c>
      <c r="B1" s="34"/>
      <c r="C1" s="38"/>
      <c r="D1" s="38"/>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42" customHeight="1" x14ac:dyDescent="0.2">
      <c r="A13" s="24" t="s">
        <v>26</v>
      </c>
      <c r="B13" s="23" t="s">
        <v>59</v>
      </c>
      <c r="C13" s="21" t="s">
        <v>55</v>
      </c>
      <c r="D13" s="31">
        <v>304</v>
      </c>
      <c r="E13" s="22">
        <v>1907</v>
      </c>
      <c r="F13" s="22">
        <f>ROUND(D13*E13,0)</f>
        <v>579728</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579728</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28986</v>
      </c>
    </row>
    <row r="24" spans="1:6" x14ac:dyDescent="0.2">
      <c r="A24" s="8"/>
      <c r="B24" s="8"/>
      <c r="C24" s="8"/>
      <c r="D24" s="9"/>
      <c r="E24" s="10"/>
      <c r="F24" s="10"/>
    </row>
    <row r="25" spans="1:6" x14ac:dyDescent="0.2">
      <c r="A25" s="1"/>
      <c r="B25" s="2" t="s">
        <v>12</v>
      </c>
      <c r="C25" s="1"/>
      <c r="D25" s="3"/>
      <c r="E25" s="4"/>
      <c r="F25" s="5">
        <f>SUM(F20:F24)</f>
        <v>608714</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30436</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639150</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9399</v>
      </c>
      <c r="G34" s="18">
        <v>1.4705882352941176E-2</v>
      </c>
    </row>
    <row r="35" spans="1:8" x14ac:dyDescent="0.2">
      <c r="A35" s="1" t="s">
        <v>35</v>
      </c>
      <c r="B35" s="1" t="s">
        <v>49</v>
      </c>
      <c r="C35" s="3">
        <v>1</v>
      </c>
      <c r="D35" s="26">
        <f>H35</f>
        <v>1.5810276679842123E-3</v>
      </c>
      <c r="E35" s="11">
        <v>0.6</v>
      </c>
      <c r="F35" s="4">
        <f>+ROUND((F31+F34)*C35*D35*E35,0)</f>
        <v>615</v>
      </c>
      <c r="H35" s="18">
        <v>1.5810276679842123E-3</v>
      </c>
    </row>
    <row r="36" spans="1:8" x14ac:dyDescent="0.2">
      <c r="A36" s="8"/>
      <c r="B36" s="8"/>
      <c r="C36" s="8"/>
      <c r="D36" s="9"/>
      <c r="E36" s="10"/>
      <c r="F36" s="10"/>
    </row>
    <row r="37" spans="1:8" x14ac:dyDescent="0.2">
      <c r="A37" s="6" t="s">
        <v>36</v>
      </c>
      <c r="B37" s="6" t="s">
        <v>18</v>
      </c>
      <c r="C37" s="1"/>
      <c r="D37" s="3"/>
      <c r="E37" s="4"/>
      <c r="F37" s="5">
        <f>SUM(F31:F36)</f>
        <v>649164</v>
      </c>
    </row>
    <row r="38" spans="1:8" x14ac:dyDescent="0.2">
      <c r="A38" s="1"/>
      <c r="B38" s="6"/>
      <c r="C38" s="1"/>
      <c r="D38" s="3"/>
      <c r="E38" s="4"/>
      <c r="F38" s="5"/>
    </row>
    <row r="39" spans="1:8" x14ac:dyDescent="0.2">
      <c r="A39" s="1"/>
      <c r="B39" s="1" t="s">
        <v>57</v>
      </c>
      <c r="C39" s="1"/>
      <c r="D39" s="32" t="s">
        <v>56</v>
      </c>
      <c r="E39" s="33">
        <v>1553.02392344498</v>
      </c>
      <c r="F39" s="1"/>
    </row>
    <row r="40" spans="1:8" x14ac:dyDescent="0.2">
      <c r="A40" s="1"/>
      <c r="B40" s="1"/>
      <c r="C40" s="1"/>
      <c r="D40" s="3"/>
      <c r="E40" s="4"/>
      <c r="F40" s="4"/>
    </row>
    <row r="41" spans="1:8" x14ac:dyDescent="0.2">
      <c r="A41" s="6" t="s">
        <v>37</v>
      </c>
      <c r="B41" s="6" t="s">
        <v>20</v>
      </c>
      <c r="C41" s="1"/>
      <c r="D41" s="3"/>
      <c r="E41" s="14">
        <v>0.1</v>
      </c>
      <c r="F41" s="15">
        <f>+ROUND(F37*E41,0)</f>
        <v>64916</v>
      </c>
    </row>
    <row r="42" spans="1:8" x14ac:dyDescent="0.2">
      <c r="A42" s="8"/>
      <c r="B42" s="16"/>
      <c r="C42" s="8"/>
      <c r="D42" s="9"/>
      <c r="E42" s="17"/>
      <c r="F42" s="10"/>
    </row>
    <row r="43" spans="1:8" x14ac:dyDescent="0.2">
      <c r="A43" s="6" t="s">
        <v>38</v>
      </c>
      <c r="B43" s="6" t="s">
        <v>21</v>
      </c>
      <c r="C43" s="1"/>
      <c r="D43" s="3"/>
      <c r="E43" s="4"/>
      <c r="F43" s="5">
        <f>SUM(F37:F42)</f>
        <v>714080</v>
      </c>
    </row>
    <row r="44" spans="1:8" x14ac:dyDescent="0.2">
      <c r="A44" s="1"/>
      <c r="B44" s="6"/>
      <c r="C44" s="1"/>
      <c r="D44" s="3"/>
      <c r="E44" s="4"/>
      <c r="F44" s="4"/>
    </row>
    <row r="45" spans="1:8" x14ac:dyDescent="0.2">
      <c r="A45" s="1"/>
      <c r="B45" s="1" t="s">
        <v>22</v>
      </c>
      <c r="C45" s="12"/>
      <c r="D45" s="27"/>
      <c r="E45" s="7">
        <v>0.15</v>
      </c>
      <c r="F45" s="4">
        <f>+ROUND(F43*E45,0)</f>
        <v>107112</v>
      </c>
    </row>
    <row r="46" spans="1:8" ht="13.5" thickBot="1" x14ac:dyDescent="0.25">
      <c r="A46" s="6"/>
      <c r="B46" s="6"/>
      <c r="C46" s="6"/>
      <c r="D46" s="28"/>
      <c r="E46" s="5"/>
      <c r="F46" s="5"/>
    </row>
    <row r="47" spans="1:8" ht="13.5" thickBot="1" x14ac:dyDescent="0.25">
      <c r="A47" s="6" t="s">
        <v>9</v>
      </c>
      <c r="B47" s="6" t="s">
        <v>45</v>
      </c>
      <c r="C47" s="1"/>
      <c r="D47" s="3"/>
      <c r="E47" s="4"/>
      <c r="F47" s="30">
        <f>SUM(F43:F46)</f>
        <v>821192</v>
      </c>
    </row>
    <row r="48" spans="1:8" x14ac:dyDescent="0.2">
      <c r="A48" s="1"/>
      <c r="B48" s="6"/>
      <c r="C48" s="1"/>
      <c r="D48" s="3"/>
      <c r="E48" s="4"/>
      <c r="F48" s="5"/>
      <c r="H48" s="18">
        <v>1965</v>
      </c>
    </row>
    <row r="49" spans="1:6" x14ac:dyDescent="0.2">
      <c r="A49" s="1"/>
      <c r="B49" s="1" t="s">
        <v>58</v>
      </c>
      <c r="C49" s="1"/>
      <c r="D49" s="32">
        <v>418</v>
      </c>
      <c r="E49" s="33">
        <f>+F47/D49</f>
        <v>1964.5741626794259</v>
      </c>
      <c r="F49" s="4"/>
    </row>
  </sheetData>
  <mergeCells count="5">
    <mergeCell ref="A2:B2"/>
    <mergeCell ref="A3:B3"/>
    <mergeCell ref="A4:B4"/>
    <mergeCell ref="A5:B5"/>
    <mergeCell ref="A1:D1"/>
  </mergeCells>
  <pageMargins left="0.25" right="0.25" top="0.75" bottom="0.75" header="0.3" footer="0.3"/>
  <pageSetup paperSize="9" scale="9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AE281-C9A7-432B-8178-C4E9B9560CB6}">
  <sheetPr>
    <pageSetUpPr fitToPage="1"/>
  </sheetPr>
  <dimension ref="A1:H49"/>
  <sheetViews>
    <sheetView view="pageBreakPreview" topLeftCell="A28" zoomScaleNormal="100" zoomScaleSheetLayoutView="100" workbookViewId="0">
      <selection sqref="A1:B1"/>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53</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93.6" customHeight="1" x14ac:dyDescent="0.2">
      <c r="A13" s="24" t="s">
        <v>26</v>
      </c>
      <c r="B13" s="23" t="s">
        <v>48</v>
      </c>
      <c r="C13" s="21" t="s">
        <v>7</v>
      </c>
      <c r="D13" s="31">
        <v>44.24</v>
      </c>
      <c r="E13" s="22">
        <v>3000</v>
      </c>
      <c r="F13" s="22">
        <f>ROUND(D13*E13,0)</f>
        <v>132720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132720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6636</v>
      </c>
    </row>
    <row r="24" spans="1:6" x14ac:dyDescent="0.2">
      <c r="A24" s="8"/>
      <c r="B24" s="8"/>
      <c r="C24" s="8"/>
      <c r="D24" s="9"/>
      <c r="E24" s="10"/>
      <c r="F24" s="10"/>
    </row>
    <row r="25" spans="1:6" x14ac:dyDescent="0.2">
      <c r="A25" s="1"/>
      <c r="B25" s="2" t="s">
        <v>12</v>
      </c>
      <c r="C25" s="1"/>
      <c r="D25" s="3"/>
      <c r="E25" s="4"/>
      <c r="F25" s="5">
        <f>SUM(F20:F24)</f>
        <v>139356</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6968</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146324</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2152</v>
      </c>
      <c r="G34" s="18">
        <v>1.4705882352941176E-2</v>
      </c>
    </row>
    <row r="35" spans="1:8" x14ac:dyDescent="0.2">
      <c r="A35" s="1" t="s">
        <v>35</v>
      </c>
      <c r="B35" s="1" t="s">
        <v>49</v>
      </c>
      <c r="C35" s="3">
        <v>1</v>
      </c>
      <c r="D35" s="26">
        <f>H35</f>
        <v>1.5810276679842123E-3</v>
      </c>
      <c r="E35" s="11">
        <v>0.6</v>
      </c>
      <c r="F35" s="4">
        <f>+ROUND((F31+F34)*C35*D35*E35,0)</f>
        <v>141</v>
      </c>
      <c r="H35" s="18">
        <v>1.5810276679842123E-3</v>
      </c>
    </row>
    <row r="36" spans="1:8" x14ac:dyDescent="0.2">
      <c r="A36" s="8"/>
      <c r="B36" s="8"/>
      <c r="C36" s="8"/>
      <c r="D36" s="9"/>
      <c r="E36" s="10"/>
      <c r="F36" s="10"/>
    </row>
    <row r="37" spans="1:8" x14ac:dyDescent="0.2">
      <c r="A37" s="6" t="s">
        <v>36</v>
      </c>
      <c r="B37" s="6" t="s">
        <v>18</v>
      </c>
      <c r="C37" s="1"/>
      <c r="D37" s="3"/>
      <c r="E37" s="4"/>
      <c r="F37" s="5">
        <f>SUM(F31:F36)</f>
        <v>148617</v>
      </c>
    </row>
    <row r="38" spans="1:8" x14ac:dyDescent="0.2">
      <c r="A38" s="1"/>
      <c r="B38" s="6"/>
      <c r="C38" s="1"/>
      <c r="D38" s="3"/>
      <c r="E38" s="4"/>
      <c r="F38" s="5"/>
    </row>
    <row r="39" spans="1:8" x14ac:dyDescent="0.2">
      <c r="A39" s="1"/>
      <c r="B39" s="1" t="s">
        <v>19</v>
      </c>
      <c r="C39" s="1"/>
      <c r="D39" s="12">
        <v>418</v>
      </c>
      <c r="E39" s="13">
        <f>+F37/D39</f>
        <v>355.54306220095691</v>
      </c>
      <c r="F39" s="1"/>
    </row>
    <row r="40" spans="1:8" x14ac:dyDescent="0.2">
      <c r="A40" s="1"/>
      <c r="B40" s="1"/>
      <c r="C40" s="1"/>
      <c r="D40" s="3"/>
      <c r="E40" s="4"/>
      <c r="F40" s="4"/>
    </row>
    <row r="41" spans="1:8" x14ac:dyDescent="0.2">
      <c r="A41" s="6" t="s">
        <v>37</v>
      </c>
      <c r="B41" s="6" t="s">
        <v>20</v>
      </c>
      <c r="C41" s="1"/>
      <c r="D41" s="3"/>
      <c r="E41" s="14">
        <v>0.1</v>
      </c>
      <c r="F41" s="15">
        <f>+ROUND(F37*E41,0)</f>
        <v>14862</v>
      </c>
    </row>
    <row r="42" spans="1:8" x14ac:dyDescent="0.2">
      <c r="A42" s="8"/>
      <c r="B42" s="16"/>
      <c r="C42" s="8"/>
      <c r="D42" s="9"/>
      <c r="E42" s="17"/>
      <c r="F42" s="10"/>
    </row>
    <row r="43" spans="1:8" x14ac:dyDescent="0.2">
      <c r="A43" s="6" t="s">
        <v>38</v>
      </c>
      <c r="B43" s="6" t="s">
        <v>21</v>
      </c>
      <c r="C43" s="1"/>
      <c r="D43" s="3"/>
      <c r="E43" s="4"/>
      <c r="F43" s="5">
        <f>SUM(F37:F42)</f>
        <v>163479</v>
      </c>
    </row>
    <row r="44" spans="1:8" x14ac:dyDescent="0.2">
      <c r="A44" s="1"/>
      <c r="B44" s="6"/>
      <c r="C44" s="1"/>
      <c r="D44" s="3"/>
      <c r="E44" s="4"/>
      <c r="F44" s="4"/>
    </row>
    <row r="45" spans="1:8" x14ac:dyDescent="0.2">
      <c r="A45" s="1"/>
      <c r="B45" s="1" t="s">
        <v>22</v>
      </c>
      <c r="C45" s="12"/>
      <c r="D45" s="27"/>
      <c r="E45" s="7">
        <v>0.15</v>
      </c>
      <c r="F45" s="4">
        <f>+ROUND(F43*E45,0)</f>
        <v>24522</v>
      </c>
    </row>
    <row r="46" spans="1:8" ht="13.5" thickBot="1" x14ac:dyDescent="0.25">
      <c r="A46" s="6"/>
      <c r="B46" s="6"/>
      <c r="C46" s="6"/>
      <c r="D46" s="28"/>
      <c r="E46" s="5"/>
      <c r="F46" s="5"/>
    </row>
    <row r="47" spans="1:8" ht="13.5" thickBot="1" x14ac:dyDescent="0.25">
      <c r="A47" s="6" t="s">
        <v>9</v>
      </c>
      <c r="B47" s="6" t="s">
        <v>45</v>
      </c>
      <c r="C47" s="1"/>
      <c r="D47" s="3"/>
      <c r="E47" s="4"/>
      <c r="F47" s="30">
        <f>SUM(F43:F46)</f>
        <v>188001</v>
      </c>
    </row>
    <row r="48" spans="1:8" x14ac:dyDescent="0.2">
      <c r="A48" s="1"/>
      <c r="B48" s="6"/>
      <c r="C48" s="1"/>
      <c r="D48" s="3"/>
      <c r="E48" s="4"/>
      <c r="F48" s="5"/>
    </row>
    <row r="49" spans="1:6" x14ac:dyDescent="0.2">
      <c r="A49" s="1"/>
      <c r="B49" s="1" t="s">
        <v>23</v>
      </c>
      <c r="C49" s="1"/>
      <c r="D49" s="12">
        <v>418</v>
      </c>
      <c r="E49" s="13">
        <f>+F47/D49</f>
        <v>449.76315789473682</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D9AA-7440-4F17-B1EA-E6EBB6FC4520}">
  <sheetPr>
    <pageSetUpPr fitToPage="1"/>
  </sheetPr>
  <dimension ref="A1:H49"/>
  <sheetViews>
    <sheetView view="pageBreakPreview" topLeftCell="A29" zoomScaleNormal="100" zoomScaleSheetLayoutView="100" workbookViewId="0">
      <selection activeCell="B52" sqref="B52"/>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52</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93.6" customHeight="1" x14ac:dyDescent="0.2">
      <c r="A13" s="24" t="s">
        <v>26</v>
      </c>
      <c r="B13" s="23" t="s">
        <v>48</v>
      </c>
      <c r="C13" s="21" t="s">
        <v>7</v>
      </c>
      <c r="D13" s="31">
        <v>42.05</v>
      </c>
      <c r="E13" s="22">
        <v>2800</v>
      </c>
      <c r="F13" s="22">
        <f>ROUND(D13*E13,0)</f>
        <v>117740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117740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5887</v>
      </c>
    </row>
    <row r="24" spans="1:6" x14ac:dyDescent="0.2">
      <c r="A24" s="8"/>
      <c r="B24" s="8"/>
      <c r="C24" s="8"/>
      <c r="D24" s="9"/>
      <c r="E24" s="10"/>
      <c r="F24" s="10"/>
    </row>
    <row r="25" spans="1:6" x14ac:dyDescent="0.2">
      <c r="A25" s="1"/>
      <c r="B25" s="2" t="s">
        <v>12</v>
      </c>
      <c r="C25" s="1"/>
      <c r="D25" s="3"/>
      <c r="E25" s="4"/>
      <c r="F25" s="5">
        <f>SUM(F20:F24)</f>
        <v>123627</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6181</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129808</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1909</v>
      </c>
      <c r="G34" s="18">
        <v>1.4705882352941176E-2</v>
      </c>
    </row>
    <row r="35" spans="1:8" x14ac:dyDescent="0.2">
      <c r="A35" s="1" t="s">
        <v>35</v>
      </c>
      <c r="B35" s="1" t="s">
        <v>49</v>
      </c>
      <c r="C35" s="3">
        <v>1</v>
      </c>
      <c r="D35" s="26">
        <f>H35</f>
        <v>1.5810276679842123E-3</v>
      </c>
      <c r="E35" s="11">
        <v>0.6</v>
      </c>
      <c r="F35" s="4">
        <f>+ROUND((F31+F34)*C35*D35*E35,0)</f>
        <v>125</v>
      </c>
      <c r="H35" s="18">
        <v>1.5810276679842123E-3</v>
      </c>
    </row>
    <row r="36" spans="1:8" x14ac:dyDescent="0.2">
      <c r="A36" s="8"/>
      <c r="B36" s="8"/>
      <c r="C36" s="8"/>
      <c r="D36" s="9"/>
      <c r="E36" s="10"/>
      <c r="F36" s="10"/>
    </row>
    <row r="37" spans="1:8" x14ac:dyDescent="0.2">
      <c r="A37" s="6" t="s">
        <v>36</v>
      </c>
      <c r="B37" s="6" t="s">
        <v>18</v>
      </c>
      <c r="C37" s="1"/>
      <c r="D37" s="3"/>
      <c r="E37" s="4"/>
      <c r="F37" s="5">
        <f>SUM(F31:F36)</f>
        <v>131842</v>
      </c>
    </row>
    <row r="38" spans="1:8" x14ac:dyDescent="0.2">
      <c r="A38" s="1"/>
      <c r="B38" s="6"/>
      <c r="C38" s="1"/>
      <c r="D38" s="3"/>
      <c r="E38" s="4"/>
      <c r="F38" s="5"/>
    </row>
    <row r="39" spans="1:8" x14ac:dyDescent="0.2">
      <c r="A39" s="1"/>
      <c r="B39" s="1" t="s">
        <v>19</v>
      </c>
      <c r="C39" s="1"/>
      <c r="D39" s="12">
        <v>418</v>
      </c>
      <c r="E39" s="13">
        <f>+F37/D39</f>
        <v>315.41148325358853</v>
      </c>
      <c r="F39" s="1"/>
    </row>
    <row r="40" spans="1:8" x14ac:dyDescent="0.2">
      <c r="A40" s="1"/>
      <c r="B40" s="1"/>
      <c r="C40" s="1"/>
      <c r="D40" s="3"/>
      <c r="E40" s="4"/>
      <c r="F40" s="4"/>
    </row>
    <row r="41" spans="1:8" x14ac:dyDescent="0.2">
      <c r="A41" s="6" t="s">
        <v>37</v>
      </c>
      <c r="B41" s="6" t="s">
        <v>20</v>
      </c>
      <c r="C41" s="1"/>
      <c r="D41" s="3"/>
      <c r="E41" s="14">
        <v>0.1</v>
      </c>
      <c r="F41" s="15">
        <f>+ROUND(F37*E41,0)</f>
        <v>13184</v>
      </c>
    </row>
    <row r="42" spans="1:8" x14ac:dyDescent="0.2">
      <c r="A42" s="8"/>
      <c r="B42" s="16"/>
      <c r="C42" s="8"/>
      <c r="D42" s="9"/>
      <c r="E42" s="17"/>
      <c r="F42" s="10"/>
    </row>
    <row r="43" spans="1:8" x14ac:dyDescent="0.2">
      <c r="A43" s="6" t="s">
        <v>38</v>
      </c>
      <c r="B43" s="6" t="s">
        <v>21</v>
      </c>
      <c r="C43" s="1"/>
      <c r="D43" s="3"/>
      <c r="E43" s="4"/>
      <c r="F43" s="5">
        <f>SUM(F37:F42)</f>
        <v>145026</v>
      </c>
    </row>
    <row r="44" spans="1:8" x14ac:dyDescent="0.2">
      <c r="A44" s="1"/>
      <c r="B44" s="6"/>
      <c r="C44" s="1"/>
      <c r="D44" s="3"/>
      <c r="E44" s="4"/>
      <c r="F44" s="4"/>
    </row>
    <row r="45" spans="1:8" x14ac:dyDescent="0.2">
      <c r="A45" s="1"/>
      <c r="B45" s="1" t="s">
        <v>22</v>
      </c>
      <c r="C45" s="12"/>
      <c r="D45" s="27"/>
      <c r="E45" s="7">
        <v>0.15</v>
      </c>
      <c r="F45" s="4">
        <f>+ROUND(F43*E45,0)</f>
        <v>21754</v>
      </c>
    </row>
    <row r="46" spans="1:8" ht="13.5" thickBot="1" x14ac:dyDescent="0.25">
      <c r="A46" s="6"/>
      <c r="B46" s="6"/>
      <c r="C46" s="6"/>
      <c r="D46" s="28"/>
      <c r="E46" s="5"/>
      <c r="F46" s="5"/>
    </row>
    <row r="47" spans="1:8" ht="13.5" thickBot="1" x14ac:dyDescent="0.25">
      <c r="A47" s="6" t="s">
        <v>9</v>
      </c>
      <c r="B47" s="6" t="s">
        <v>45</v>
      </c>
      <c r="C47" s="1"/>
      <c r="D47" s="3"/>
      <c r="E47" s="4"/>
      <c r="F47" s="30">
        <f>SUM(F43:F46)</f>
        <v>166780</v>
      </c>
    </row>
    <row r="48" spans="1:8" x14ac:dyDescent="0.2">
      <c r="A48" s="1"/>
      <c r="B48" s="6"/>
      <c r="C48" s="1"/>
      <c r="D48" s="3"/>
      <c r="E48" s="4"/>
      <c r="F48" s="5"/>
    </row>
    <row r="49" spans="1:6" x14ac:dyDescent="0.2">
      <c r="A49" s="1"/>
      <c r="B49" s="1" t="s">
        <v>23</v>
      </c>
      <c r="C49" s="1"/>
      <c r="D49" s="12">
        <v>418</v>
      </c>
      <c r="E49" s="13">
        <f>+F47/D49</f>
        <v>398.99521531100481</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8222-82F9-4E53-BF9E-A0E2AC28550D}">
  <sheetPr>
    <pageSetUpPr fitToPage="1"/>
  </sheetPr>
  <dimension ref="A1:H49"/>
  <sheetViews>
    <sheetView view="pageBreakPreview" topLeftCell="A34" zoomScaleNormal="100" zoomScaleSheetLayoutView="100" workbookViewId="0">
      <selection activeCell="E16" sqref="E16"/>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51</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42" customHeight="1" x14ac:dyDescent="0.2">
      <c r="A13" s="24" t="s">
        <v>26</v>
      </c>
      <c r="B13" s="23" t="s">
        <v>60</v>
      </c>
      <c r="C13" s="21" t="s">
        <v>7</v>
      </c>
      <c r="D13" s="31">
        <v>337.5</v>
      </c>
      <c r="E13" s="22">
        <v>580</v>
      </c>
      <c r="F13" s="22">
        <f>ROUND(D13*E13,0)</f>
        <v>195750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195750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9788</v>
      </c>
    </row>
    <row r="24" spans="1:6" x14ac:dyDescent="0.2">
      <c r="A24" s="8"/>
      <c r="B24" s="8"/>
      <c r="C24" s="8"/>
      <c r="D24" s="9"/>
      <c r="E24" s="10"/>
      <c r="F24" s="10"/>
    </row>
    <row r="25" spans="1:6" x14ac:dyDescent="0.2">
      <c r="A25" s="1"/>
      <c r="B25" s="2" t="s">
        <v>12</v>
      </c>
      <c r="C25" s="1"/>
      <c r="D25" s="3"/>
      <c r="E25" s="4"/>
      <c r="F25" s="5">
        <f>SUM(F20:F24)</f>
        <v>205538</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10277</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215815</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3174</v>
      </c>
      <c r="G34" s="18">
        <v>1.4705882352941176E-2</v>
      </c>
    </row>
    <row r="35" spans="1:8" x14ac:dyDescent="0.2">
      <c r="A35" s="1" t="s">
        <v>35</v>
      </c>
      <c r="B35" s="1" t="s">
        <v>49</v>
      </c>
      <c r="C35" s="3">
        <v>1</v>
      </c>
      <c r="D35" s="26">
        <f>H35</f>
        <v>1.5810276679842123E-3</v>
      </c>
      <c r="E35" s="11">
        <v>0.6</v>
      </c>
      <c r="F35" s="4">
        <f>+ROUND((F31+F34)*C35*D35*E35,0)</f>
        <v>208</v>
      </c>
      <c r="H35" s="18">
        <v>1.5810276679842123E-3</v>
      </c>
    </row>
    <row r="36" spans="1:8" x14ac:dyDescent="0.2">
      <c r="A36" s="8"/>
      <c r="B36" s="8"/>
      <c r="C36" s="8"/>
      <c r="D36" s="9"/>
      <c r="E36" s="10"/>
      <c r="F36" s="10"/>
    </row>
    <row r="37" spans="1:8" x14ac:dyDescent="0.2">
      <c r="A37" s="6" t="s">
        <v>36</v>
      </c>
      <c r="B37" s="6" t="s">
        <v>18</v>
      </c>
      <c r="C37" s="1"/>
      <c r="D37" s="3"/>
      <c r="E37" s="4"/>
      <c r="F37" s="5">
        <f>SUM(F31:F36)</f>
        <v>219197</v>
      </c>
    </row>
    <row r="38" spans="1:8" x14ac:dyDescent="0.2">
      <c r="A38" s="1"/>
      <c r="B38" s="6"/>
      <c r="C38" s="1"/>
      <c r="D38" s="3"/>
      <c r="E38" s="4"/>
      <c r="F38" s="5"/>
    </row>
    <row r="39" spans="1:8" x14ac:dyDescent="0.2">
      <c r="A39" s="1"/>
      <c r="B39" s="1" t="s">
        <v>19</v>
      </c>
      <c r="C39" s="1"/>
      <c r="D39" s="12">
        <v>418</v>
      </c>
      <c r="E39" s="13">
        <f>+F37/D39</f>
        <v>524.39473684210532</v>
      </c>
      <c r="F39" s="1"/>
    </row>
    <row r="40" spans="1:8" x14ac:dyDescent="0.2">
      <c r="A40" s="1"/>
      <c r="B40" s="1"/>
      <c r="C40" s="1"/>
      <c r="D40" s="3"/>
      <c r="E40" s="4"/>
      <c r="F40" s="4"/>
    </row>
    <row r="41" spans="1:8" x14ac:dyDescent="0.2">
      <c r="A41" s="6" t="s">
        <v>37</v>
      </c>
      <c r="B41" s="6" t="s">
        <v>20</v>
      </c>
      <c r="C41" s="1"/>
      <c r="D41" s="3"/>
      <c r="E41" s="14">
        <v>0.1</v>
      </c>
      <c r="F41" s="15">
        <f>+ROUND(F37*E41,0)</f>
        <v>21920</v>
      </c>
    </row>
    <row r="42" spans="1:8" x14ac:dyDescent="0.2">
      <c r="A42" s="8"/>
      <c r="B42" s="16"/>
      <c r="C42" s="8"/>
      <c r="D42" s="9"/>
      <c r="E42" s="17"/>
      <c r="F42" s="10"/>
    </row>
    <row r="43" spans="1:8" x14ac:dyDescent="0.2">
      <c r="A43" s="6" t="s">
        <v>38</v>
      </c>
      <c r="B43" s="6" t="s">
        <v>21</v>
      </c>
      <c r="C43" s="1"/>
      <c r="D43" s="3"/>
      <c r="E43" s="4"/>
      <c r="F43" s="5">
        <f>SUM(F37:F42)</f>
        <v>241117</v>
      </c>
    </row>
    <row r="44" spans="1:8" x14ac:dyDescent="0.2">
      <c r="A44" s="1"/>
      <c r="B44" s="6"/>
      <c r="C44" s="1"/>
      <c r="D44" s="3"/>
      <c r="E44" s="4"/>
      <c r="F44" s="4"/>
    </row>
    <row r="45" spans="1:8" x14ac:dyDescent="0.2">
      <c r="A45" s="1"/>
      <c r="B45" s="1" t="s">
        <v>22</v>
      </c>
      <c r="C45" s="12"/>
      <c r="D45" s="27"/>
      <c r="E45" s="7">
        <v>0.15</v>
      </c>
      <c r="F45" s="4">
        <f>+ROUND(F43*E45,0)</f>
        <v>36168</v>
      </c>
    </row>
    <row r="46" spans="1:8" ht="13.5" thickBot="1" x14ac:dyDescent="0.25">
      <c r="A46" s="6"/>
      <c r="B46" s="6"/>
      <c r="C46" s="6"/>
      <c r="D46" s="28"/>
      <c r="E46" s="5"/>
      <c r="F46" s="5"/>
    </row>
    <row r="47" spans="1:8" ht="13.5" thickBot="1" x14ac:dyDescent="0.25">
      <c r="A47" s="6" t="s">
        <v>9</v>
      </c>
      <c r="B47" s="6" t="s">
        <v>45</v>
      </c>
      <c r="C47" s="1"/>
      <c r="D47" s="3"/>
      <c r="E47" s="4"/>
      <c r="F47" s="30">
        <f>SUM(F43:F46)</f>
        <v>277285</v>
      </c>
    </row>
    <row r="48" spans="1:8" x14ac:dyDescent="0.2">
      <c r="A48" s="1"/>
      <c r="B48" s="6"/>
      <c r="C48" s="1"/>
      <c r="D48" s="3"/>
      <c r="E48" s="4"/>
      <c r="F48" s="5"/>
    </row>
    <row r="49" spans="1:6" x14ac:dyDescent="0.2">
      <c r="A49" s="1"/>
      <c r="B49" s="1" t="s">
        <v>23</v>
      </c>
      <c r="C49" s="1"/>
      <c r="D49" s="12">
        <v>418</v>
      </c>
      <c r="E49" s="13">
        <f>+F47/D49</f>
        <v>663.36124401913878</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3CD3-8A28-4A5B-8CD3-09389B148727}">
  <sheetPr>
    <pageSetUpPr fitToPage="1"/>
  </sheetPr>
  <dimension ref="A1:H49"/>
  <sheetViews>
    <sheetView tabSelected="1" view="pageBreakPreview" zoomScaleNormal="100" zoomScaleSheetLayoutView="100" workbookViewId="0">
      <selection activeCell="F13" sqref="F13"/>
    </sheetView>
  </sheetViews>
  <sheetFormatPr defaultColWidth="8.85546875" defaultRowHeight="12.75" x14ac:dyDescent="0.2"/>
  <cols>
    <col min="1" max="1" width="8.85546875" style="18" customWidth="1"/>
    <col min="2" max="2" width="57.5703125" style="18" customWidth="1"/>
    <col min="3" max="3" width="5.5703125" style="18" customWidth="1"/>
    <col min="4" max="4" width="8.85546875" style="18"/>
    <col min="5" max="5" width="12.140625" style="18" customWidth="1"/>
    <col min="6" max="6" width="15.42578125" style="18" customWidth="1"/>
    <col min="7" max="7" width="8.85546875" style="18"/>
    <col min="8" max="8" width="9.140625" style="18" bestFit="1" customWidth="1"/>
    <col min="9" max="9" width="9" style="18" bestFit="1" customWidth="1"/>
    <col min="10" max="11" width="9.140625" style="18" bestFit="1" customWidth="1"/>
    <col min="12" max="16384" width="8.85546875" style="18"/>
  </cols>
  <sheetData>
    <row r="1" spans="1:6" x14ac:dyDescent="0.2">
      <c r="A1" s="34" t="s">
        <v>50</v>
      </c>
      <c r="B1" s="34"/>
    </row>
    <row r="2" spans="1:6" x14ac:dyDescent="0.2">
      <c r="A2" s="35" t="s">
        <v>42</v>
      </c>
      <c r="B2" s="35"/>
    </row>
    <row r="3" spans="1:6" x14ac:dyDescent="0.2">
      <c r="A3" s="36" t="s">
        <v>39</v>
      </c>
      <c r="B3" s="36"/>
    </row>
    <row r="4" spans="1:6" x14ac:dyDescent="0.2">
      <c r="A4" s="34" t="s">
        <v>0</v>
      </c>
      <c r="B4" s="34"/>
    </row>
    <row r="5" spans="1:6" x14ac:dyDescent="0.2">
      <c r="A5" s="37">
        <f ca="1">TODAY()</f>
        <v>45475</v>
      </c>
      <c r="B5" s="37"/>
    </row>
    <row r="6" spans="1:6" x14ac:dyDescent="0.2">
      <c r="A6" s="18" t="s">
        <v>43</v>
      </c>
    </row>
    <row r="7" spans="1:6" ht="13.5" thickBot="1" x14ac:dyDescent="0.25">
      <c r="A7" s="19"/>
      <c r="B7" s="19"/>
      <c r="C7" s="19"/>
      <c r="D7" s="19"/>
      <c r="E7" s="19"/>
      <c r="F7" s="19"/>
    </row>
    <row r="9" spans="1:6" x14ac:dyDescent="0.2">
      <c r="A9" s="20" t="s">
        <v>1</v>
      </c>
      <c r="B9" s="20" t="s">
        <v>2</v>
      </c>
      <c r="C9" s="20" t="s">
        <v>3</v>
      </c>
      <c r="D9" s="20" t="s">
        <v>4</v>
      </c>
      <c r="E9" s="20" t="s">
        <v>5</v>
      </c>
      <c r="F9" s="20" t="s">
        <v>6</v>
      </c>
    </row>
    <row r="10" spans="1:6" ht="13.5" thickBot="1" x14ac:dyDescent="0.25">
      <c r="A10" s="19"/>
      <c r="B10" s="19"/>
      <c r="C10" s="19"/>
      <c r="D10" s="19"/>
      <c r="E10" s="19"/>
      <c r="F10" s="19"/>
    </row>
    <row r="12" spans="1:6" x14ac:dyDescent="0.2">
      <c r="A12" s="6" t="s">
        <v>24</v>
      </c>
      <c r="B12" s="6" t="s">
        <v>25</v>
      </c>
    </row>
    <row r="13" spans="1:6" ht="93.6" customHeight="1" x14ac:dyDescent="0.2">
      <c r="A13" s="24" t="s">
        <v>26</v>
      </c>
      <c r="B13" s="23" t="s">
        <v>48</v>
      </c>
      <c r="C13" s="21" t="s">
        <v>7</v>
      </c>
      <c r="D13" s="31">
        <v>7.5</v>
      </c>
      <c r="E13" s="22">
        <v>2800</v>
      </c>
      <c r="F13" s="22">
        <f>ROUND(D13*E13,0)</f>
        <v>21000</v>
      </c>
    </row>
    <row r="14" spans="1:6" x14ac:dyDescent="0.2">
      <c r="A14" s="24" t="s">
        <v>27</v>
      </c>
      <c r="B14" s="25"/>
      <c r="C14" s="21"/>
      <c r="D14" s="21"/>
      <c r="E14" s="22"/>
      <c r="F14" s="22"/>
    </row>
    <row r="15" spans="1:6" x14ac:dyDescent="0.2">
      <c r="B15" s="29" t="s">
        <v>40</v>
      </c>
    </row>
    <row r="16" spans="1:6" ht="25.5" x14ac:dyDescent="0.2">
      <c r="B16" s="23" t="s">
        <v>46</v>
      </c>
    </row>
    <row r="17" spans="1:6" x14ac:dyDescent="0.2">
      <c r="B17" s="23"/>
    </row>
    <row r="18" spans="1:6" x14ac:dyDescent="0.2">
      <c r="B18" s="29" t="s">
        <v>41</v>
      </c>
    </row>
    <row r="19" spans="1:6" ht="51" x14ac:dyDescent="0.2">
      <c r="B19" s="23" t="s">
        <v>47</v>
      </c>
    </row>
    <row r="20" spans="1:6" x14ac:dyDescent="0.2">
      <c r="A20" s="1"/>
      <c r="B20" s="2" t="s">
        <v>8</v>
      </c>
      <c r="C20" s="1"/>
      <c r="D20" s="3"/>
      <c r="E20" s="4"/>
      <c r="F20" s="5">
        <f>SUM(F13:F15)</f>
        <v>21000</v>
      </c>
    </row>
    <row r="21" spans="1:6" x14ac:dyDescent="0.2">
      <c r="A21" s="1"/>
      <c r="B21" s="1"/>
      <c r="C21" s="1"/>
      <c r="D21" s="3"/>
      <c r="E21" s="4"/>
      <c r="F21" s="4"/>
    </row>
    <row r="22" spans="1:6" x14ac:dyDescent="0.2">
      <c r="A22" s="6" t="s">
        <v>28</v>
      </c>
      <c r="B22" s="6" t="s">
        <v>10</v>
      </c>
      <c r="C22" s="1"/>
      <c r="D22" s="3"/>
      <c r="E22" s="4"/>
      <c r="F22" s="4"/>
    </row>
    <row r="23" spans="1:6" x14ac:dyDescent="0.2">
      <c r="A23" s="1" t="s">
        <v>29</v>
      </c>
      <c r="B23" s="1" t="s">
        <v>11</v>
      </c>
      <c r="C23" s="1"/>
      <c r="D23" s="3"/>
      <c r="E23" s="7">
        <v>0.05</v>
      </c>
      <c r="F23" s="4">
        <f>+ROUND(F20*E23,0)</f>
        <v>1050</v>
      </c>
    </row>
    <row r="24" spans="1:6" x14ac:dyDescent="0.2">
      <c r="A24" s="8"/>
      <c r="B24" s="8"/>
      <c r="C24" s="8"/>
      <c r="D24" s="9"/>
      <c r="E24" s="10"/>
      <c r="F24" s="10"/>
    </row>
    <row r="25" spans="1:6" x14ac:dyDescent="0.2">
      <c r="A25" s="1"/>
      <c r="B25" s="2" t="s">
        <v>12</v>
      </c>
      <c r="C25" s="1"/>
      <c r="D25" s="3"/>
      <c r="E25" s="4"/>
      <c r="F25" s="5">
        <f>SUM(F20:F24)</f>
        <v>22050</v>
      </c>
    </row>
    <row r="26" spans="1:6" x14ac:dyDescent="0.2">
      <c r="A26" s="1"/>
      <c r="B26" s="1"/>
      <c r="C26" s="1"/>
      <c r="D26" s="3"/>
      <c r="E26" s="4"/>
      <c r="F26" s="4"/>
    </row>
    <row r="27" spans="1:6" x14ac:dyDescent="0.2">
      <c r="A27" s="6" t="s">
        <v>30</v>
      </c>
      <c r="B27" s="6" t="s">
        <v>13</v>
      </c>
      <c r="C27" s="1"/>
      <c r="D27" s="3"/>
      <c r="E27" s="4"/>
      <c r="F27" s="4"/>
    </row>
    <row r="28" spans="1:6" x14ac:dyDescent="0.2">
      <c r="A28" s="1" t="s">
        <v>31</v>
      </c>
      <c r="B28" s="1" t="s">
        <v>14</v>
      </c>
      <c r="C28" s="1"/>
      <c r="D28" s="1"/>
      <c r="E28" s="7">
        <v>0.05</v>
      </c>
      <c r="F28" s="4">
        <f>+ROUND(F25*E28,0)</f>
        <v>1103</v>
      </c>
    </row>
    <row r="29" spans="1:6" x14ac:dyDescent="0.2">
      <c r="A29" s="1" t="s">
        <v>32</v>
      </c>
      <c r="B29" s="1" t="s">
        <v>15</v>
      </c>
      <c r="C29" s="1"/>
      <c r="D29" s="1"/>
      <c r="E29" s="7">
        <v>0</v>
      </c>
      <c r="F29" s="4">
        <f>+ROUND((F25+F28)*E29,0)</f>
        <v>0</v>
      </c>
    </row>
    <row r="30" spans="1:6" x14ac:dyDescent="0.2">
      <c r="A30" s="8"/>
      <c r="B30" s="8"/>
      <c r="C30" s="8"/>
      <c r="D30" s="9"/>
      <c r="E30" s="10"/>
      <c r="F30" s="10"/>
    </row>
    <row r="31" spans="1:6" x14ac:dyDescent="0.2">
      <c r="A31" s="1"/>
      <c r="B31" s="2" t="s">
        <v>16</v>
      </c>
      <c r="C31" s="1"/>
      <c r="D31" s="3"/>
      <c r="E31" s="4"/>
      <c r="F31" s="5">
        <f>SUM(F25:F30)</f>
        <v>23153</v>
      </c>
    </row>
    <row r="32" spans="1:6" x14ac:dyDescent="0.2">
      <c r="A32" s="1"/>
      <c r="B32" s="1"/>
      <c r="C32" s="1"/>
      <c r="D32" s="3"/>
      <c r="E32" s="4"/>
      <c r="F32" s="4"/>
    </row>
    <row r="33" spans="1:8" x14ac:dyDescent="0.2">
      <c r="A33" s="6" t="s">
        <v>33</v>
      </c>
      <c r="B33" s="6" t="s">
        <v>17</v>
      </c>
      <c r="C33" s="1"/>
      <c r="D33" s="3"/>
      <c r="E33" s="4"/>
      <c r="F33" s="4"/>
    </row>
    <row r="34" spans="1:8" x14ac:dyDescent="0.2">
      <c r="A34" s="1" t="s">
        <v>34</v>
      </c>
      <c r="B34" s="1" t="s">
        <v>44</v>
      </c>
      <c r="C34" s="3">
        <v>1</v>
      </c>
      <c r="D34" s="26">
        <f>G34</f>
        <v>1.4705882352941176E-2</v>
      </c>
      <c r="E34" s="3"/>
      <c r="F34" s="4">
        <f>+ROUND(C34*F31*D34,0)</f>
        <v>340</v>
      </c>
      <c r="G34" s="18">
        <v>1.4705882352941176E-2</v>
      </c>
    </row>
    <row r="35" spans="1:8" x14ac:dyDescent="0.2">
      <c r="A35" s="1" t="s">
        <v>35</v>
      </c>
      <c r="B35" s="1" t="s">
        <v>49</v>
      </c>
      <c r="C35" s="3">
        <v>1</v>
      </c>
      <c r="D35" s="26">
        <f>H35</f>
        <v>1.5810276679842123E-3</v>
      </c>
      <c r="E35" s="11">
        <v>0.6</v>
      </c>
      <c r="F35" s="4">
        <f>+ROUND((F31+F34)*C35*D35*E35,0)</f>
        <v>22</v>
      </c>
      <c r="H35" s="18">
        <v>1.5810276679842123E-3</v>
      </c>
    </row>
    <row r="36" spans="1:8" x14ac:dyDescent="0.2">
      <c r="A36" s="8"/>
      <c r="B36" s="8"/>
      <c r="C36" s="8"/>
      <c r="D36" s="9"/>
      <c r="E36" s="10"/>
      <c r="F36" s="10"/>
    </row>
    <row r="37" spans="1:8" x14ac:dyDescent="0.2">
      <c r="A37" s="6" t="s">
        <v>36</v>
      </c>
      <c r="B37" s="6" t="s">
        <v>18</v>
      </c>
      <c r="C37" s="1"/>
      <c r="D37" s="3"/>
      <c r="E37" s="4"/>
      <c r="F37" s="5">
        <f>SUM(F31:F36)</f>
        <v>23515</v>
      </c>
    </row>
    <row r="38" spans="1:8" x14ac:dyDescent="0.2">
      <c r="A38" s="1"/>
      <c r="B38" s="6"/>
      <c r="C38" s="1"/>
      <c r="D38" s="3"/>
      <c r="E38" s="4"/>
      <c r="F38" s="5"/>
    </row>
    <row r="39" spans="1:8" x14ac:dyDescent="0.2">
      <c r="A39" s="1"/>
      <c r="B39" s="1" t="s">
        <v>19</v>
      </c>
      <c r="C39" s="1"/>
      <c r="D39" s="12">
        <v>418</v>
      </c>
      <c r="E39" s="13">
        <f>+F37/D39</f>
        <v>56.255980861244019</v>
      </c>
      <c r="F39" s="1"/>
    </row>
    <row r="40" spans="1:8" x14ac:dyDescent="0.2">
      <c r="A40" s="1"/>
      <c r="B40" s="1"/>
      <c r="C40" s="1"/>
      <c r="D40" s="3"/>
      <c r="E40" s="4"/>
      <c r="F40" s="4"/>
    </row>
    <row r="41" spans="1:8" x14ac:dyDescent="0.2">
      <c r="A41" s="6" t="s">
        <v>37</v>
      </c>
      <c r="B41" s="6" t="s">
        <v>20</v>
      </c>
      <c r="C41" s="1"/>
      <c r="D41" s="3"/>
      <c r="E41" s="14">
        <v>0.1</v>
      </c>
      <c r="F41" s="15">
        <f>+ROUND(F37*E41,0)</f>
        <v>2352</v>
      </c>
    </row>
    <row r="42" spans="1:8" x14ac:dyDescent="0.2">
      <c r="A42" s="8"/>
      <c r="B42" s="16"/>
      <c r="C42" s="8"/>
      <c r="D42" s="9"/>
      <c r="E42" s="17"/>
      <c r="F42" s="10"/>
    </row>
    <row r="43" spans="1:8" x14ac:dyDescent="0.2">
      <c r="A43" s="6" t="s">
        <v>38</v>
      </c>
      <c r="B43" s="6" t="s">
        <v>21</v>
      </c>
      <c r="C43" s="1"/>
      <c r="D43" s="3"/>
      <c r="E43" s="4"/>
      <c r="F43" s="5">
        <f>SUM(F37:F42)</f>
        <v>25867</v>
      </c>
    </row>
    <row r="44" spans="1:8" x14ac:dyDescent="0.2">
      <c r="A44" s="1"/>
      <c r="B44" s="6"/>
      <c r="C44" s="1"/>
      <c r="D44" s="3"/>
      <c r="E44" s="4"/>
      <c r="F44" s="4"/>
    </row>
    <row r="45" spans="1:8" x14ac:dyDescent="0.2">
      <c r="A45" s="1"/>
      <c r="B45" s="1" t="s">
        <v>22</v>
      </c>
      <c r="C45" s="12"/>
      <c r="D45" s="27"/>
      <c r="E45" s="7">
        <v>0.15</v>
      </c>
      <c r="F45" s="4">
        <f>+ROUND(F43*E45,0)</f>
        <v>3880</v>
      </c>
    </row>
    <row r="46" spans="1:8" ht="13.5" thickBot="1" x14ac:dyDescent="0.25">
      <c r="A46" s="6"/>
      <c r="B46" s="6"/>
      <c r="C46" s="6"/>
      <c r="D46" s="28"/>
      <c r="E46" s="5"/>
      <c r="F46" s="5"/>
    </row>
    <row r="47" spans="1:8" ht="13.5" thickBot="1" x14ac:dyDescent="0.25">
      <c r="A47" s="6" t="s">
        <v>9</v>
      </c>
      <c r="B47" s="6" t="s">
        <v>45</v>
      </c>
      <c r="C47" s="1"/>
      <c r="D47" s="3"/>
      <c r="E47" s="4"/>
      <c r="F47" s="30">
        <f>SUM(F43:F46)</f>
        <v>29747</v>
      </c>
    </row>
    <row r="48" spans="1:8" x14ac:dyDescent="0.2">
      <c r="A48" s="1"/>
      <c r="B48" s="6"/>
      <c r="C48" s="1"/>
      <c r="D48" s="3"/>
      <c r="E48" s="4"/>
      <c r="F48" s="5"/>
    </row>
    <row r="49" spans="1:6" x14ac:dyDescent="0.2">
      <c r="A49" s="1"/>
      <c r="B49" s="1" t="s">
        <v>23</v>
      </c>
      <c r="C49" s="1"/>
      <c r="D49" s="12">
        <v>418</v>
      </c>
      <c r="E49" s="13">
        <f>+F47/D49</f>
        <v>71.165071770334933</v>
      </c>
      <c r="F49" s="4"/>
    </row>
  </sheetData>
  <mergeCells count="5">
    <mergeCell ref="A1:B1"/>
    <mergeCell ref="A2:B2"/>
    <mergeCell ref="A3:B3"/>
    <mergeCell ref="A4:B4"/>
    <mergeCell ref="A5:B5"/>
  </mergeCells>
  <pageMargins left="0.25" right="0.25" top="0.75" bottom="0.75" header="0.3" footer="0.3"/>
  <pageSetup paperSize="9" scale="9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ED9DCCFCFE4B4BB33ED1E2C7CF92D8" ma:contentTypeVersion="18" ma:contentTypeDescription="Create a new document." ma:contentTypeScope="" ma:versionID="7b5e88e2abefd817e94572bf7367db03">
  <xsd:schema xmlns:xsd="http://www.w3.org/2001/XMLSchema" xmlns:xs="http://www.w3.org/2001/XMLSchema" xmlns:p="http://schemas.microsoft.com/office/2006/metadata/properties" xmlns:ns3="b6c3daa9-339e-4287-b76c-473a7b9ca26e" xmlns:ns4="cce83335-3017-4fb0-99a0-1bc2eda9287b" targetNamespace="http://schemas.microsoft.com/office/2006/metadata/properties" ma:root="true" ma:fieldsID="4312863dfddd49ab3b7649bd640e9298" ns3:_="" ns4:_="">
    <xsd:import namespace="b6c3daa9-339e-4287-b76c-473a7b9ca26e"/>
    <xsd:import namespace="cce83335-3017-4fb0-99a0-1bc2eda9287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3daa9-339e-4287-b76c-473a7b9ca2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e83335-3017-4fb0-99a0-1bc2eda9287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6c3daa9-339e-4287-b76c-473a7b9ca26e" xsi:nil="true"/>
  </documentManagement>
</p:properties>
</file>

<file path=customXml/itemProps1.xml><?xml version="1.0" encoding="utf-8"?>
<ds:datastoreItem xmlns:ds="http://schemas.openxmlformats.org/officeDocument/2006/customXml" ds:itemID="{D9038C67-7477-4432-AEB8-011050BDEA99}">
  <ds:schemaRefs>
    <ds:schemaRef ds:uri="http://schemas.microsoft.com/sharepoint/v3/contenttype/forms"/>
  </ds:schemaRefs>
</ds:datastoreItem>
</file>

<file path=customXml/itemProps2.xml><?xml version="1.0" encoding="utf-8"?>
<ds:datastoreItem xmlns:ds="http://schemas.openxmlformats.org/officeDocument/2006/customXml" ds:itemID="{88B7DFBA-C133-45FF-B918-D52796F008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3daa9-339e-4287-b76c-473a7b9ca26e"/>
    <ds:schemaRef ds:uri="cce83335-3017-4fb0-99a0-1bc2eda928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29C52C-02CF-41FA-9597-377983F52CF2}">
  <ds:schemaRefs>
    <ds:schemaRef ds:uri="http://purl.org/dc/elements/1.1/"/>
    <ds:schemaRef ds:uri="cce83335-3017-4fb0-99a0-1bc2eda9287b"/>
    <ds:schemaRef ds:uri="http://purl.org/dc/dcmitype/"/>
    <ds:schemaRef ds:uri="http://schemas.microsoft.com/office/2006/documentManagement/types"/>
    <ds:schemaRef ds:uri="b6c3daa9-339e-4287-b76c-473a7b9ca26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Hall only (Phase(P)1)</vt:lpstr>
      <vt:lpstr>Toilets and Foyer(P2)</vt:lpstr>
      <vt:lpstr>Fencing(P3)</vt:lpstr>
      <vt:lpstr>Kitchen and Prayer Room(P4)</vt:lpstr>
      <vt:lpstr>Office and Board Room(P5)</vt:lpstr>
      <vt:lpstr>Car Park and External Works(P6)</vt:lpstr>
      <vt:lpstr>Refuse Storage(P6)</vt:lpstr>
      <vt:lpstr>'Car Park and External Works(P6)'!Print_Area</vt:lpstr>
      <vt:lpstr>'Fencing(P3)'!Print_Area</vt:lpstr>
      <vt:lpstr>'Hall only (Phase(P)1)'!Print_Area</vt:lpstr>
      <vt:lpstr>'Kitchen and Prayer Room(P4)'!Print_Area</vt:lpstr>
      <vt:lpstr>'Office and Board Room(P5)'!Print_Area</vt:lpstr>
      <vt:lpstr>'Refuse Storage(P6)'!Print_Area</vt:lpstr>
      <vt:lpstr>'Toilets and Foyer(P2)'!Print_Area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Lishya Kirpal</dc:creator>
  <cp:lastModifiedBy>Idriss Kallon</cp:lastModifiedBy>
  <cp:lastPrinted>2023-10-27T07:30:24Z</cp:lastPrinted>
  <dcterms:created xsi:type="dcterms:W3CDTF">2021-08-27T08:23:09Z</dcterms:created>
  <dcterms:modified xsi:type="dcterms:W3CDTF">2024-07-02T10:59:36Z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0x010100ACED9DCCFCFE4B4BB33ED1E2C7CF92D8</vt:lpwstr>
  </property>
</Properties>
</file>